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F76" i="1" l="1"/>
  <c r="F75" i="1"/>
  <c r="F74" i="1"/>
  <c r="F73" i="1"/>
  <c r="F72" i="1"/>
  <c r="F71" i="1"/>
  <c r="F57" i="1"/>
  <c r="F70" i="1"/>
  <c r="F69" i="1"/>
  <c r="F68" i="1"/>
  <c r="F67" i="1"/>
  <c r="F53" i="1"/>
  <c r="F58" i="1"/>
  <c r="F66" i="1"/>
  <c r="F65" i="1"/>
  <c r="F64" i="1"/>
  <c r="F63" i="1"/>
  <c r="F62" i="1"/>
  <c r="F61" i="1"/>
  <c r="F60" i="1"/>
  <c r="F50" i="1"/>
  <c r="F59" i="1"/>
  <c r="F56" i="1"/>
  <c r="F55" i="1"/>
  <c r="F54" i="1"/>
  <c r="F52" i="1"/>
  <c r="F51" i="1"/>
  <c r="F49" i="1"/>
  <c r="F48" i="1"/>
  <c r="F47" i="1"/>
  <c r="F46" i="1"/>
  <c r="F16" i="1"/>
  <c r="F24" i="1"/>
  <c r="F45" i="1"/>
  <c r="F44" i="1"/>
  <c r="F43" i="1"/>
  <c r="F42" i="1"/>
  <c r="F41" i="1"/>
  <c r="F40" i="1"/>
  <c r="F39" i="1"/>
  <c r="F38" i="1"/>
  <c r="F23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5" i="1"/>
  <c r="F14" i="1"/>
  <c r="F13" i="1"/>
  <c r="F12" i="1"/>
  <c r="F11" i="1"/>
  <c r="F9" i="1"/>
  <c r="F10" i="1"/>
  <c r="F8" i="1"/>
  <c r="F7" i="1"/>
  <c r="F6" i="1"/>
  <c r="F5" i="1"/>
  <c r="F4" i="1"/>
  <c r="F3" i="1"/>
  <c r="F2" i="1"/>
  <c r="E77" i="1" l="1"/>
</calcChain>
</file>

<file path=xl/sharedStrings.xml><?xml version="1.0" encoding="utf-8"?>
<sst xmlns="http://schemas.openxmlformats.org/spreadsheetml/2006/main" count="115" uniqueCount="104">
  <si>
    <t>ردیف</t>
  </si>
  <si>
    <t xml:space="preserve">شرکت آب و فاضلاب </t>
  </si>
  <si>
    <t>شهر</t>
  </si>
  <si>
    <t>لینک خلاصه (مدل فنی-مالی)</t>
  </si>
  <si>
    <t>پیش بینی حجم صرفه جویی در کاهش هدر رفت(متر مکعب در سال)</t>
  </si>
  <si>
    <t>پیش بینی حجم سرمایه گذاری (میلیون ریال)</t>
  </si>
  <si>
    <t xml:space="preserve">آذربایجان شرقی </t>
  </si>
  <si>
    <t>بستان آباد</t>
  </si>
  <si>
    <t xml:space="preserve">آذربایجان غربی </t>
  </si>
  <si>
    <t>ارومیه</t>
  </si>
  <si>
    <t>اردبیل</t>
  </si>
  <si>
    <t>تهران</t>
  </si>
  <si>
    <t>اسلامشهر</t>
  </si>
  <si>
    <t>ورامین</t>
  </si>
  <si>
    <t>شهریار</t>
  </si>
  <si>
    <t>گلستان</t>
  </si>
  <si>
    <t>البرز</t>
  </si>
  <si>
    <t>هشتگرد</t>
  </si>
  <si>
    <t>قرچک</t>
  </si>
  <si>
    <t>فردیس</t>
  </si>
  <si>
    <t>کرج</t>
  </si>
  <si>
    <t>قزوین</t>
  </si>
  <si>
    <t>آبیک</t>
  </si>
  <si>
    <t>مازندران</t>
  </si>
  <si>
    <t>آمل</t>
  </si>
  <si>
    <t xml:space="preserve">قائمشهر </t>
  </si>
  <si>
    <t>گنبد کاووس</t>
  </si>
  <si>
    <t>گرگان</t>
  </si>
  <si>
    <t xml:space="preserve">گیلان </t>
  </si>
  <si>
    <t>لنگرود</t>
  </si>
  <si>
    <t>لاهیجان</t>
  </si>
  <si>
    <t>رشت</t>
  </si>
  <si>
    <t>مرکزی</t>
  </si>
  <si>
    <t>اراک</t>
  </si>
  <si>
    <t>خراسان رضوی</t>
  </si>
  <si>
    <t>تربت جام</t>
  </si>
  <si>
    <t>تربت حیدریه</t>
  </si>
  <si>
    <t>خواف</t>
  </si>
  <si>
    <t>سبزوار</t>
  </si>
  <si>
    <t>فریمان</t>
  </si>
  <si>
    <t>کاشمر</t>
  </si>
  <si>
    <t>نیشابور</t>
  </si>
  <si>
    <t>قوچان</t>
  </si>
  <si>
    <t>طرقبه</t>
  </si>
  <si>
    <t xml:space="preserve">خراسان شمالی </t>
  </si>
  <si>
    <t>بجنورد</t>
  </si>
  <si>
    <t>شیروان</t>
  </si>
  <si>
    <t>خراسان جنوبی</t>
  </si>
  <si>
    <t>طبس</t>
  </si>
  <si>
    <t>شازند</t>
  </si>
  <si>
    <t>بیرجند</t>
  </si>
  <si>
    <t xml:space="preserve">قائن </t>
  </si>
  <si>
    <t>مسجد سلیمان</t>
  </si>
  <si>
    <t>خوزستان</t>
  </si>
  <si>
    <t>رامهرمز</t>
  </si>
  <si>
    <t xml:space="preserve">دزفول </t>
  </si>
  <si>
    <t>آبادان</t>
  </si>
  <si>
    <t>اهواز</t>
  </si>
  <si>
    <t>خرمشهر</t>
  </si>
  <si>
    <t>خمین</t>
  </si>
  <si>
    <t>عباس آباد</t>
  </si>
  <si>
    <t>چهارمحال و بختیاری</t>
  </si>
  <si>
    <t>هفشجان</t>
  </si>
  <si>
    <t>شهرکرد</t>
  </si>
  <si>
    <t>مریوان</t>
  </si>
  <si>
    <t>کردستان</t>
  </si>
  <si>
    <t>کرمان</t>
  </si>
  <si>
    <t>جیرفت</t>
  </si>
  <si>
    <t>بم</t>
  </si>
  <si>
    <t>کاشان</t>
  </si>
  <si>
    <t>اصفهان</t>
  </si>
  <si>
    <t>استهبان</t>
  </si>
  <si>
    <t>فارس</t>
  </si>
  <si>
    <t>اقلید</t>
  </si>
  <si>
    <t>جهرم</t>
  </si>
  <si>
    <t>بابک</t>
  </si>
  <si>
    <t>داراب</t>
  </si>
  <si>
    <t>بوشهر</t>
  </si>
  <si>
    <t>سیستان و بلوچستان</t>
  </si>
  <si>
    <t>ایرانشهر</t>
  </si>
  <si>
    <t>چابهار</t>
  </si>
  <si>
    <t>خاش</t>
  </si>
  <si>
    <t>زابل</t>
  </si>
  <si>
    <t>زاهدان</t>
  </si>
  <si>
    <t>مرودشت</t>
  </si>
  <si>
    <t>خمینی شهر</t>
  </si>
  <si>
    <t>سمنان</t>
  </si>
  <si>
    <t>شاهرود</t>
  </si>
  <si>
    <t>دامغان</t>
  </si>
  <si>
    <t>یزد</t>
  </si>
  <si>
    <t>میبد</t>
  </si>
  <si>
    <t>نیریز</t>
  </si>
  <si>
    <t>کرمانشاه</t>
  </si>
  <si>
    <t>همدان</t>
  </si>
  <si>
    <t>کهگیلویه و بویر احمد</t>
  </si>
  <si>
    <t>یاسوج</t>
  </si>
  <si>
    <t>لرستان</t>
  </si>
  <si>
    <t>خرم آباد</t>
  </si>
  <si>
    <t>زنجان</t>
  </si>
  <si>
    <t>دوره
(سال)</t>
  </si>
  <si>
    <t>جمع</t>
  </si>
  <si>
    <t>تعداد طرح های سرمایه گذاری</t>
  </si>
  <si>
    <t>142 طرح</t>
  </si>
  <si>
    <t>پیش بینی حجم سرمایه گذاری (میلیارد 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</si>
</sst>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0"/>
  <sheetViews>
    <sheetView rightToLeft="1" tabSelected="1" workbookViewId="0">
      <selection activeCell="H3" sqref="H3"/>
    </sheetView>
  </sheetViews>
  <sheetFormatPr defaultRowHeight="15"/>
  <cols>
    <col min="1" max="1" width="5.85546875" style="10" customWidth="1"/>
    <col min="2" max="2" width="21.42578125" style="10" customWidth="1"/>
    <col min="3" max="3" width="18" style="10" customWidth="1"/>
    <col min="4" max="4" width="31.85546875" style="10" customWidth="1"/>
    <col min="5" max="5" width="10.28515625" style="10" customWidth="1"/>
    <col min="6" max="6" width="29.140625" style="10" customWidth="1"/>
    <col min="7" max="7" width="27.85546875" style="10" customWidth="1"/>
    <col min="8" max="9" width="9.140625" style="4"/>
    <col min="10" max="10" width="21.42578125" style="4" customWidth="1"/>
    <col min="11" max="11" width="32.7109375" style="4" customWidth="1"/>
    <col min="12" max="12" width="22.7109375" style="4" customWidth="1"/>
    <col min="13" max="16384" width="9.140625" style="4"/>
  </cols>
  <sheetData>
    <row r="1" spans="1:12" s="1" customFormat="1" ht="48.75" customHeight="1" thickBot="1">
      <c r="A1" s="13" t="s">
        <v>0</v>
      </c>
      <c r="B1" s="14" t="s">
        <v>1</v>
      </c>
      <c r="C1" s="14" t="s">
        <v>2</v>
      </c>
      <c r="D1" s="15" t="s">
        <v>4</v>
      </c>
      <c r="E1" s="16" t="s">
        <v>99</v>
      </c>
      <c r="F1" s="20" t="s">
        <v>5</v>
      </c>
      <c r="G1" s="36" t="s">
        <v>3</v>
      </c>
    </row>
    <row r="2" spans="1:12" ht="24" customHeight="1">
      <c r="A2" s="5">
        <v>1</v>
      </c>
      <c r="B2" s="6" t="s">
        <v>6</v>
      </c>
      <c r="C2" s="6" t="s">
        <v>7</v>
      </c>
      <c r="D2" s="12">
        <v>779607</v>
      </c>
      <c r="E2" s="6">
        <v>15</v>
      </c>
      <c r="F2" s="21">
        <f>35180 +241869</f>
        <v>277049</v>
      </c>
      <c r="G2" s="17"/>
    </row>
    <row r="3" spans="1:12" ht="24" customHeight="1" thickBot="1">
      <c r="A3" s="7">
        <v>2</v>
      </c>
      <c r="B3" s="8" t="s">
        <v>8</v>
      </c>
      <c r="C3" s="8" t="s">
        <v>9</v>
      </c>
      <c r="D3" s="11">
        <v>17519404</v>
      </c>
      <c r="E3" s="8">
        <v>15</v>
      </c>
      <c r="F3" s="22">
        <f>3555654 +391199</f>
        <v>3946853</v>
      </c>
      <c r="G3" s="18"/>
    </row>
    <row r="4" spans="1:12" ht="29.25" customHeight="1">
      <c r="A4" s="7">
        <v>3</v>
      </c>
      <c r="B4" s="8" t="s">
        <v>10</v>
      </c>
      <c r="C4" s="8" t="s">
        <v>10</v>
      </c>
      <c r="D4" s="11">
        <v>5650109</v>
      </c>
      <c r="E4" s="8">
        <v>15</v>
      </c>
      <c r="F4" s="22">
        <f>2075984+308766</f>
        <v>2384750</v>
      </c>
      <c r="G4" s="18"/>
      <c r="J4" s="26" t="s">
        <v>101</v>
      </c>
      <c r="K4" s="34" t="s">
        <v>4</v>
      </c>
      <c r="L4" s="35" t="s">
        <v>103</v>
      </c>
    </row>
    <row r="5" spans="1:12" ht="24" customHeight="1" thickBot="1">
      <c r="A5" s="7">
        <v>4</v>
      </c>
      <c r="B5" s="33" t="s">
        <v>11</v>
      </c>
      <c r="C5" s="8" t="s">
        <v>12</v>
      </c>
      <c r="D5" s="11">
        <v>2393356</v>
      </c>
      <c r="E5" s="8">
        <v>15</v>
      </c>
      <c r="F5" s="22">
        <f>2393356 +264221</f>
        <v>2657577</v>
      </c>
      <c r="G5" s="18"/>
      <c r="J5" s="27" t="s">
        <v>102</v>
      </c>
      <c r="K5" s="28">
        <v>384650572</v>
      </c>
      <c r="L5" s="9">
        <v>178730</v>
      </c>
    </row>
    <row r="6" spans="1:12" ht="24" customHeight="1">
      <c r="A6" s="7">
        <v>5</v>
      </c>
      <c r="B6" s="33"/>
      <c r="C6" s="8" t="s">
        <v>13</v>
      </c>
      <c r="D6" s="11">
        <v>1627353</v>
      </c>
      <c r="E6" s="8">
        <v>15</v>
      </c>
      <c r="F6" s="22">
        <f>1019462 +159370</f>
        <v>1178832</v>
      </c>
      <c r="G6" s="18"/>
    </row>
    <row r="7" spans="1:12" ht="24" customHeight="1">
      <c r="A7" s="7">
        <v>6</v>
      </c>
      <c r="B7" s="33"/>
      <c r="C7" s="8" t="s">
        <v>14</v>
      </c>
      <c r="D7" s="11">
        <v>3298691</v>
      </c>
      <c r="E7" s="8">
        <v>15</v>
      </c>
      <c r="F7" s="22">
        <f>633876 +173282</f>
        <v>807158</v>
      </c>
      <c r="G7" s="18"/>
    </row>
    <row r="8" spans="1:12" ht="24" customHeight="1">
      <c r="A8" s="7">
        <v>7</v>
      </c>
      <c r="B8" s="33"/>
      <c r="C8" s="8" t="s">
        <v>15</v>
      </c>
      <c r="D8" s="11">
        <v>2228684</v>
      </c>
      <c r="E8" s="8">
        <v>15</v>
      </c>
      <c r="F8" s="22">
        <f>1635999 +229108</f>
        <v>1865107</v>
      </c>
      <c r="G8" s="18"/>
    </row>
    <row r="9" spans="1:12" ht="24" customHeight="1">
      <c r="A9" s="7">
        <v>8</v>
      </c>
      <c r="B9" s="33"/>
      <c r="C9" s="8" t="s">
        <v>18</v>
      </c>
      <c r="D9" s="11">
        <v>1249835</v>
      </c>
      <c r="E9" s="8">
        <v>15</v>
      </c>
      <c r="F9" s="22">
        <f>881887 +164361</f>
        <v>1046248</v>
      </c>
      <c r="G9" s="18"/>
    </row>
    <row r="10" spans="1:12" ht="24" customHeight="1">
      <c r="A10" s="7">
        <v>9</v>
      </c>
      <c r="B10" s="33" t="s">
        <v>16</v>
      </c>
      <c r="C10" s="8" t="s">
        <v>17</v>
      </c>
      <c r="D10" s="11">
        <v>1573799</v>
      </c>
      <c r="E10" s="8">
        <v>15</v>
      </c>
      <c r="F10" s="22">
        <f>339554 +78161</f>
        <v>417715</v>
      </c>
      <c r="G10" s="18"/>
    </row>
    <row r="11" spans="1:12" ht="24" customHeight="1">
      <c r="A11" s="7">
        <v>10</v>
      </c>
      <c r="B11" s="33"/>
      <c r="C11" s="8" t="s">
        <v>19</v>
      </c>
      <c r="D11" s="11">
        <v>6254066</v>
      </c>
      <c r="E11" s="8">
        <v>15</v>
      </c>
      <c r="F11" s="22">
        <f>2822761 +228674</f>
        <v>3051435</v>
      </c>
      <c r="G11" s="18"/>
    </row>
    <row r="12" spans="1:12" ht="24" customHeight="1">
      <c r="A12" s="7">
        <v>11</v>
      </c>
      <c r="B12" s="33"/>
      <c r="C12" s="8" t="s">
        <v>20</v>
      </c>
      <c r="D12" s="11">
        <v>5782490</v>
      </c>
      <c r="E12" s="8">
        <v>15</v>
      </c>
      <c r="F12" s="22">
        <f>1474603 +230758</f>
        <v>1705361</v>
      </c>
      <c r="G12" s="18"/>
    </row>
    <row r="13" spans="1:12" ht="24" customHeight="1">
      <c r="A13" s="7">
        <v>12</v>
      </c>
      <c r="B13" s="33" t="s">
        <v>21</v>
      </c>
      <c r="C13" s="8" t="s">
        <v>22</v>
      </c>
      <c r="D13" s="11">
        <v>1014692</v>
      </c>
      <c r="E13" s="8">
        <v>15</v>
      </c>
      <c r="F13" s="22">
        <f>376571+62137</f>
        <v>438708</v>
      </c>
      <c r="G13" s="18"/>
    </row>
    <row r="14" spans="1:12" ht="24" customHeight="1">
      <c r="A14" s="7">
        <v>13</v>
      </c>
      <c r="B14" s="33"/>
      <c r="C14" s="8" t="s">
        <v>21</v>
      </c>
      <c r="D14" s="11">
        <v>2294214</v>
      </c>
      <c r="E14" s="8">
        <v>15</v>
      </c>
      <c r="F14" s="22">
        <f>1426877  +257172</f>
        <v>1684049</v>
      </c>
      <c r="G14" s="18"/>
    </row>
    <row r="15" spans="1:12" ht="24" customHeight="1">
      <c r="A15" s="7">
        <v>14</v>
      </c>
      <c r="B15" s="33" t="s">
        <v>23</v>
      </c>
      <c r="C15" s="8" t="s">
        <v>24</v>
      </c>
      <c r="D15" s="11">
        <v>5032859</v>
      </c>
      <c r="E15" s="8">
        <v>15</v>
      </c>
      <c r="F15" s="22">
        <f>2021813 +157178</f>
        <v>2178991</v>
      </c>
      <c r="G15" s="18"/>
    </row>
    <row r="16" spans="1:12" ht="24" customHeight="1">
      <c r="A16" s="7">
        <v>15</v>
      </c>
      <c r="B16" s="33"/>
      <c r="C16" s="8" t="s">
        <v>60</v>
      </c>
      <c r="D16" s="11">
        <v>691136</v>
      </c>
      <c r="E16" s="8">
        <v>15</v>
      </c>
      <c r="F16" s="22">
        <f>549680  +57842</f>
        <v>607522</v>
      </c>
      <c r="G16" s="18"/>
    </row>
    <row r="17" spans="1:7" ht="24" customHeight="1">
      <c r="A17" s="7">
        <v>16</v>
      </c>
      <c r="B17" s="33"/>
      <c r="C17" s="8" t="s">
        <v>25</v>
      </c>
      <c r="D17" s="11">
        <v>6091659</v>
      </c>
      <c r="E17" s="8">
        <v>15</v>
      </c>
      <c r="F17" s="22">
        <f>1839232  +155185</f>
        <v>1994417</v>
      </c>
      <c r="G17" s="18"/>
    </row>
    <row r="18" spans="1:7" ht="24" customHeight="1">
      <c r="A18" s="7">
        <v>17</v>
      </c>
      <c r="B18" s="33" t="s">
        <v>15</v>
      </c>
      <c r="C18" s="8" t="s">
        <v>26</v>
      </c>
      <c r="D18" s="11">
        <v>2970730</v>
      </c>
      <c r="E18" s="8">
        <v>15</v>
      </c>
      <c r="F18" s="22">
        <f>1370559 +156633</f>
        <v>1527192</v>
      </c>
      <c r="G18" s="18"/>
    </row>
    <row r="19" spans="1:7" ht="24" customHeight="1">
      <c r="A19" s="7">
        <v>18</v>
      </c>
      <c r="B19" s="33"/>
      <c r="C19" s="8" t="s">
        <v>27</v>
      </c>
      <c r="D19" s="11">
        <v>5148754</v>
      </c>
      <c r="E19" s="8">
        <v>15</v>
      </c>
      <c r="F19" s="22">
        <f>4023203 +354462</f>
        <v>4377665</v>
      </c>
      <c r="G19" s="18"/>
    </row>
    <row r="20" spans="1:7" ht="24" customHeight="1">
      <c r="A20" s="7">
        <v>19</v>
      </c>
      <c r="B20" s="33" t="s">
        <v>28</v>
      </c>
      <c r="C20" s="8" t="s">
        <v>29</v>
      </c>
      <c r="D20" s="11">
        <v>1165502</v>
      </c>
      <c r="E20" s="8">
        <v>15</v>
      </c>
      <c r="F20" s="22">
        <f>1869496 +120756</f>
        <v>1990252</v>
      </c>
      <c r="G20" s="18"/>
    </row>
    <row r="21" spans="1:7" ht="24" customHeight="1">
      <c r="A21" s="7">
        <v>20</v>
      </c>
      <c r="B21" s="33"/>
      <c r="C21" s="8" t="s">
        <v>30</v>
      </c>
      <c r="D21" s="11">
        <v>2706118</v>
      </c>
      <c r="E21" s="8">
        <v>15</v>
      </c>
      <c r="F21" s="22">
        <f>2571426  +142874</f>
        <v>2714300</v>
      </c>
      <c r="G21" s="18"/>
    </row>
    <row r="22" spans="1:7" ht="24" customHeight="1">
      <c r="A22" s="7">
        <v>21</v>
      </c>
      <c r="B22" s="33"/>
      <c r="C22" s="8" t="s">
        <v>31</v>
      </c>
      <c r="D22" s="11">
        <v>9760027</v>
      </c>
      <c r="E22" s="8">
        <v>15</v>
      </c>
      <c r="F22" s="22">
        <f>7472582  +1007796</f>
        <v>8480378</v>
      </c>
      <c r="G22" s="18"/>
    </row>
    <row r="23" spans="1:7" ht="24" customHeight="1">
      <c r="A23" s="7">
        <v>22</v>
      </c>
      <c r="B23" s="33" t="s">
        <v>32</v>
      </c>
      <c r="C23" s="8" t="s">
        <v>49</v>
      </c>
      <c r="D23" s="11">
        <v>577671</v>
      </c>
      <c r="E23" s="8">
        <v>15</v>
      </c>
      <c r="F23" s="22">
        <f>333134 +32677</f>
        <v>365811</v>
      </c>
      <c r="G23" s="18"/>
    </row>
    <row r="24" spans="1:7" ht="24" customHeight="1">
      <c r="A24" s="7">
        <v>23</v>
      </c>
      <c r="B24" s="33"/>
      <c r="C24" s="8" t="s">
        <v>59</v>
      </c>
      <c r="D24" s="11">
        <v>2970730</v>
      </c>
      <c r="E24" s="8">
        <v>15</v>
      </c>
      <c r="F24" s="22">
        <f>1370559 +77338</f>
        <v>1447897</v>
      </c>
      <c r="G24" s="18"/>
    </row>
    <row r="25" spans="1:7" ht="24" customHeight="1">
      <c r="A25" s="7">
        <v>24</v>
      </c>
      <c r="B25" s="33"/>
      <c r="C25" s="8" t="s">
        <v>33</v>
      </c>
      <c r="D25" s="11">
        <v>8103310</v>
      </c>
      <c r="E25" s="8">
        <v>15</v>
      </c>
      <c r="F25" s="22">
        <f>3013576 +292827</f>
        <v>3306403</v>
      </c>
      <c r="G25" s="18"/>
    </row>
    <row r="26" spans="1:7" ht="24" customHeight="1">
      <c r="A26" s="7">
        <v>25</v>
      </c>
      <c r="B26" s="33" t="s">
        <v>34</v>
      </c>
      <c r="C26" s="8" t="s">
        <v>35</v>
      </c>
      <c r="D26" s="11">
        <v>1336847</v>
      </c>
      <c r="E26" s="8">
        <v>15</v>
      </c>
      <c r="F26" s="22">
        <f>771302 +68740</f>
        <v>840042</v>
      </c>
      <c r="G26" s="18"/>
    </row>
    <row r="27" spans="1:7" ht="24" customHeight="1">
      <c r="A27" s="7">
        <v>26</v>
      </c>
      <c r="B27" s="33"/>
      <c r="C27" s="8" t="s">
        <v>36</v>
      </c>
      <c r="D27" s="11">
        <v>4305392</v>
      </c>
      <c r="E27" s="8">
        <v>15</v>
      </c>
      <c r="F27" s="22">
        <f>2860599 +222766</f>
        <v>3083365</v>
      </c>
      <c r="G27" s="18"/>
    </row>
    <row r="28" spans="1:7" ht="24" customHeight="1">
      <c r="A28" s="7">
        <v>27</v>
      </c>
      <c r="B28" s="33"/>
      <c r="C28" s="8" t="s">
        <v>37</v>
      </c>
      <c r="D28" s="11">
        <v>608940</v>
      </c>
      <c r="E28" s="8">
        <v>15</v>
      </c>
      <c r="F28" s="22">
        <f>486859 +74951</f>
        <v>561810</v>
      </c>
      <c r="G28" s="18"/>
    </row>
    <row r="29" spans="1:7" ht="24" customHeight="1">
      <c r="A29" s="7">
        <v>28</v>
      </c>
      <c r="B29" s="33"/>
      <c r="C29" s="8" t="s">
        <v>38</v>
      </c>
      <c r="D29" s="11">
        <v>4343034</v>
      </c>
      <c r="E29" s="8">
        <v>15</v>
      </c>
      <c r="F29" s="22">
        <f>2599604 +314287</f>
        <v>2913891</v>
      </c>
      <c r="G29" s="18"/>
    </row>
    <row r="30" spans="1:7" ht="24" customHeight="1">
      <c r="A30" s="7">
        <v>29</v>
      </c>
      <c r="B30" s="33"/>
      <c r="C30" s="8" t="s">
        <v>39</v>
      </c>
      <c r="D30" s="11">
        <v>705583</v>
      </c>
      <c r="E30" s="8">
        <v>15</v>
      </c>
      <c r="F30" s="22">
        <f>962966 +41668</f>
        <v>1004634</v>
      </c>
      <c r="G30" s="18"/>
    </row>
    <row r="31" spans="1:7" ht="24" customHeight="1">
      <c r="A31" s="7">
        <v>30</v>
      </c>
      <c r="B31" s="33"/>
      <c r="C31" s="8" t="s">
        <v>40</v>
      </c>
      <c r="D31" s="11">
        <v>1805696</v>
      </c>
      <c r="E31" s="8">
        <v>15</v>
      </c>
      <c r="F31" s="22">
        <f>1171854 +120253</f>
        <v>1292107</v>
      </c>
      <c r="G31" s="18"/>
    </row>
    <row r="32" spans="1:7" ht="24" customHeight="1">
      <c r="A32" s="7">
        <v>31</v>
      </c>
      <c r="B32" s="33"/>
      <c r="C32" s="8" t="s">
        <v>41</v>
      </c>
      <c r="D32" s="11">
        <v>4261703</v>
      </c>
      <c r="E32" s="8">
        <v>15</v>
      </c>
      <c r="F32" s="22">
        <f>2774837 +348529</f>
        <v>3123366</v>
      </c>
      <c r="G32" s="18"/>
    </row>
    <row r="33" spans="1:7" ht="24" customHeight="1">
      <c r="A33" s="7">
        <v>32</v>
      </c>
      <c r="B33" s="33"/>
      <c r="C33" s="8" t="s">
        <v>42</v>
      </c>
      <c r="D33" s="11">
        <v>1532644</v>
      </c>
      <c r="E33" s="8">
        <v>15</v>
      </c>
      <c r="F33" s="22">
        <f>1296119 +125919</f>
        <v>1422038</v>
      </c>
      <c r="G33" s="18"/>
    </row>
    <row r="34" spans="1:7" ht="24" customHeight="1">
      <c r="A34" s="7">
        <v>33</v>
      </c>
      <c r="B34" s="33"/>
      <c r="C34" s="8" t="s">
        <v>43</v>
      </c>
      <c r="D34" s="11">
        <v>1117619</v>
      </c>
      <c r="E34" s="8">
        <v>15</v>
      </c>
      <c r="F34" s="22">
        <f>223247 +78369</f>
        <v>301616</v>
      </c>
      <c r="G34" s="18"/>
    </row>
    <row r="35" spans="1:7" ht="24" customHeight="1">
      <c r="A35" s="7">
        <v>34</v>
      </c>
      <c r="B35" s="33" t="s">
        <v>44</v>
      </c>
      <c r="C35" s="8" t="s">
        <v>45</v>
      </c>
      <c r="D35" s="11">
        <v>4528726</v>
      </c>
      <c r="E35" s="8">
        <v>15</v>
      </c>
      <c r="F35" s="22">
        <f>2810979 +267752</f>
        <v>3078731</v>
      </c>
      <c r="G35" s="18"/>
    </row>
    <row r="36" spans="1:7" ht="24" customHeight="1">
      <c r="A36" s="7">
        <v>35</v>
      </c>
      <c r="B36" s="33"/>
      <c r="C36" s="8" t="s">
        <v>46</v>
      </c>
      <c r="D36" s="11">
        <v>1534580</v>
      </c>
      <c r="E36" s="8">
        <v>15</v>
      </c>
      <c r="F36" s="22">
        <f>935284 +90402</f>
        <v>1025686</v>
      </c>
      <c r="G36" s="18"/>
    </row>
    <row r="37" spans="1:7" ht="24" customHeight="1">
      <c r="A37" s="7">
        <v>36</v>
      </c>
      <c r="B37" s="33" t="s">
        <v>47</v>
      </c>
      <c r="C37" s="8" t="s">
        <v>48</v>
      </c>
      <c r="D37" s="11">
        <v>1040412</v>
      </c>
      <c r="E37" s="8">
        <v>15</v>
      </c>
      <c r="F37" s="22">
        <f xml:space="preserve"> 676979+67599</f>
        <v>744578</v>
      </c>
      <c r="G37" s="18"/>
    </row>
    <row r="38" spans="1:7" ht="24" customHeight="1">
      <c r="A38" s="7">
        <v>37</v>
      </c>
      <c r="B38" s="33"/>
      <c r="C38" s="8" t="s">
        <v>50</v>
      </c>
      <c r="D38" s="11">
        <v>5645176</v>
      </c>
      <c r="E38" s="8">
        <v>15</v>
      </c>
      <c r="F38" s="22">
        <f>2451693 +208005</f>
        <v>2659698</v>
      </c>
      <c r="G38" s="18"/>
    </row>
    <row r="39" spans="1:7" ht="24" customHeight="1">
      <c r="A39" s="7">
        <v>38</v>
      </c>
      <c r="B39" s="33"/>
      <c r="C39" s="8" t="s">
        <v>51</v>
      </c>
      <c r="D39" s="11">
        <v>577887</v>
      </c>
      <c r="E39" s="8">
        <v>15</v>
      </c>
      <c r="F39" s="22">
        <f>611977 +94474</f>
        <v>706451</v>
      </c>
      <c r="G39" s="18"/>
    </row>
    <row r="40" spans="1:7" ht="24" customHeight="1">
      <c r="A40" s="7">
        <v>39</v>
      </c>
      <c r="B40" s="33" t="s">
        <v>53</v>
      </c>
      <c r="C40" s="8" t="s">
        <v>52</v>
      </c>
      <c r="D40" s="11">
        <v>7405906</v>
      </c>
      <c r="E40" s="8">
        <v>15</v>
      </c>
      <c r="F40" s="22">
        <f>2630110 +172103</f>
        <v>2802213</v>
      </c>
      <c r="G40" s="18"/>
    </row>
    <row r="41" spans="1:7" ht="24" customHeight="1">
      <c r="A41" s="7">
        <v>40</v>
      </c>
      <c r="B41" s="33"/>
      <c r="C41" s="8" t="s">
        <v>54</v>
      </c>
      <c r="D41" s="11">
        <v>11855305</v>
      </c>
      <c r="E41" s="8">
        <v>15</v>
      </c>
      <c r="F41" s="22">
        <f>1439889 +162267</f>
        <v>1602156</v>
      </c>
      <c r="G41" s="18"/>
    </row>
    <row r="42" spans="1:7" ht="24" customHeight="1">
      <c r="A42" s="7">
        <v>41</v>
      </c>
      <c r="B42" s="33"/>
      <c r="C42" s="8" t="s">
        <v>55</v>
      </c>
      <c r="D42" s="11">
        <v>19847476</v>
      </c>
      <c r="E42" s="8">
        <v>15</v>
      </c>
      <c r="F42" s="22">
        <f>6691464 +278939</f>
        <v>6970403</v>
      </c>
      <c r="G42" s="18"/>
    </row>
    <row r="43" spans="1:7" ht="24" customHeight="1">
      <c r="A43" s="7">
        <v>42</v>
      </c>
      <c r="B43" s="33"/>
      <c r="C43" s="8" t="s">
        <v>56</v>
      </c>
      <c r="D43" s="11">
        <v>14713701</v>
      </c>
      <c r="E43" s="8">
        <v>15</v>
      </c>
      <c r="F43" s="22">
        <f>4270266 +231842</f>
        <v>4502108</v>
      </c>
      <c r="G43" s="18"/>
    </row>
    <row r="44" spans="1:7" ht="24" customHeight="1">
      <c r="A44" s="7">
        <v>43</v>
      </c>
      <c r="B44" s="33"/>
      <c r="C44" s="8" t="s">
        <v>57</v>
      </c>
      <c r="D44" s="11">
        <v>59719112</v>
      </c>
      <c r="E44" s="8">
        <v>15</v>
      </c>
      <c r="F44" s="22">
        <f>15891721 +581061</f>
        <v>16472782</v>
      </c>
      <c r="G44" s="18"/>
    </row>
    <row r="45" spans="1:7" ht="24" customHeight="1">
      <c r="A45" s="7">
        <v>44</v>
      </c>
      <c r="B45" s="33"/>
      <c r="C45" s="8" t="s">
        <v>58</v>
      </c>
      <c r="D45" s="11">
        <v>9285822</v>
      </c>
      <c r="E45" s="8">
        <v>15</v>
      </c>
      <c r="F45" s="22">
        <f>2853700 +147206</f>
        <v>3000906</v>
      </c>
      <c r="G45" s="18"/>
    </row>
    <row r="46" spans="1:7" ht="24" customHeight="1">
      <c r="A46" s="7">
        <v>45</v>
      </c>
      <c r="B46" s="33" t="s">
        <v>61</v>
      </c>
      <c r="C46" s="8" t="s">
        <v>62</v>
      </c>
      <c r="D46" s="11">
        <v>283268</v>
      </c>
      <c r="E46" s="8">
        <v>15</v>
      </c>
      <c r="F46" s="22">
        <f>513311+18585</f>
        <v>531896</v>
      </c>
      <c r="G46" s="18"/>
    </row>
    <row r="47" spans="1:7" ht="24" customHeight="1">
      <c r="A47" s="7">
        <v>46</v>
      </c>
      <c r="B47" s="33"/>
      <c r="C47" s="8" t="s">
        <v>63</v>
      </c>
      <c r="D47" s="11">
        <v>2267113</v>
      </c>
      <c r="E47" s="8">
        <v>15</v>
      </c>
      <c r="F47" s="22">
        <f>968244+131854</f>
        <v>1100098</v>
      </c>
      <c r="G47" s="18"/>
    </row>
    <row r="48" spans="1:7" ht="24" customHeight="1">
      <c r="A48" s="7">
        <v>47</v>
      </c>
      <c r="B48" s="8" t="s">
        <v>65</v>
      </c>
      <c r="C48" s="8" t="s">
        <v>64</v>
      </c>
      <c r="D48" s="11">
        <v>4221032</v>
      </c>
      <c r="E48" s="8">
        <v>15</v>
      </c>
      <c r="F48" s="22">
        <f>1154482 +103278</f>
        <v>1257760</v>
      </c>
      <c r="G48" s="18"/>
    </row>
    <row r="49" spans="1:7" ht="24" customHeight="1">
      <c r="A49" s="7">
        <v>48</v>
      </c>
      <c r="B49" s="33" t="s">
        <v>66</v>
      </c>
      <c r="C49" s="8" t="s">
        <v>66</v>
      </c>
      <c r="D49" s="11">
        <v>7957000</v>
      </c>
      <c r="E49" s="8">
        <v>15</v>
      </c>
      <c r="F49" s="22">
        <f>6826224 +331013</f>
        <v>7157237</v>
      </c>
      <c r="G49" s="18"/>
    </row>
    <row r="50" spans="1:7" ht="24" customHeight="1">
      <c r="A50" s="7">
        <v>49</v>
      </c>
      <c r="B50" s="33"/>
      <c r="C50" s="8" t="s">
        <v>75</v>
      </c>
      <c r="D50" s="11">
        <v>939889</v>
      </c>
      <c r="E50" s="8">
        <v>15</v>
      </c>
      <c r="F50" s="22">
        <f>594388 +55651</f>
        <v>650039</v>
      </c>
      <c r="G50" s="18"/>
    </row>
    <row r="51" spans="1:7" ht="24" customHeight="1">
      <c r="A51" s="7">
        <v>50</v>
      </c>
      <c r="B51" s="33"/>
      <c r="C51" s="8" t="s">
        <v>67</v>
      </c>
      <c r="D51" s="11">
        <v>2650147</v>
      </c>
      <c r="E51" s="8">
        <v>15</v>
      </c>
      <c r="F51" s="22">
        <f>622393 +88408</f>
        <v>710801</v>
      </c>
      <c r="G51" s="18"/>
    </row>
    <row r="52" spans="1:7" ht="24" customHeight="1">
      <c r="A52" s="7">
        <v>51</v>
      </c>
      <c r="B52" s="33"/>
      <c r="C52" s="8" t="s">
        <v>68</v>
      </c>
      <c r="D52" s="11">
        <v>1847488</v>
      </c>
      <c r="E52" s="8">
        <v>15</v>
      </c>
      <c r="F52" s="22">
        <f>433909 +75178</f>
        <v>509087</v>
      </c>
      <c r="G52" s="18"/>
    </row>
    <row r="53" spans="1:7" ht="24" customHeight="1">
      <c r="A53" s="7">
        <v>52</v>
      </c>
      <c r="B53" s="33" t="s">
        <v>70</v>
      </c>
      <c r="C53" s="8" t="s">
        <v>85</v>
      </c>
      <c r="D53" s="11">
        <v>1282801</v>
      </c>
      <c r="E53" s="8">
        <v>15</v>
      </c>
      <c r="F53" s="22">
        <f>1380479 +151605</f>
        <v>1532084</v>
      </c>
      <c r="G53" s="18"/>
    </row>
    <row r="54" spans="1:7" ht="24" customHeight="1">
      <c r="A54" s="7">
        <v>53</v>
      </c>
      <c r="B54" s="33"/>
      <c r="C54" s="8" t="s">
        <v>69</v>
      </c>
      <c r="D54" s="11">
        <v>1293162</v>
      </c>
      <c r="E54" s="8">
        <v>15</v>
      </c>
      <c r="F54" s="22">
        <f>2017407 +302819</f>
        <v>2320226</v>
      </c>
      <c r="G54" s="18"/>
    </row>
    <row r="55" spans="1:7" ht="24" customHeight="1">
      <c r="A55" s="7">
        <v>54</v>
      </c>
      <c r="B55" s="33" t="s">
        <v>72</v>
      </c>
      <c r="C55" s="8" t="s">
        <v>71</v>
      </c>
      <c r="D55" s="11">
        <v>1048202</v>
      </c>
      <c r="E55" s="8">
        <v>15</v>
      </c>
      <c r="F55" s="22">
        <f>900178+57102</f>
        <v>957280</v>
      </c>
      <c r="G55" s="18"/>
    </row>
    <row r="56" spans="1:7" ht="24" customHeight="1">
      <c r="A56" s="7">
        <v>55</v>
      </c>
      <c r="B56" s="33"/>
      <c r="C56" s="8" t="s">
        <v>73</v>
      </c>
      <c r="D56" s="11">
        <v>1220136</v>
      </c>
      <c r="E56" s="8">
        <v>15</v>
      </c>
      <c r="F56" s="22">
        <f>434069+84296</f>
        <v>518365</v>
      </c>
      <c r="G56" s="18"/>
    </row>
    <row r="57" spans="1:7" ht="24" customHeight="1">
      <c r="A57" s="7">
        <v>56</v>
      </c>
      <c r="B57" s="33"/>
      <c r="C57" s="8" t="s">
        <v>91</v>
      </c>
      <c r="D57" s="11">
        <v>1210233</v>
      </c>
      <c r="E57" s="8">
        <v>15</v>
      </c>
      <c r="F57" s="22">
        <f>653297+69908</f>
        <v>723205</v>
      </c>
      <c r="G57" s="18"/>
    </row>
    <row r="58" spans="1:7" ht="24" customHeight="1">
      <c r="A58" s="7">
        <v>57</v>
      </c>
      <c r="B58" s="33"/>
      <c r="C58" s="8" t="s">
        <v>84</v>
      </c>
      <c r="D58" s="11">
        <v>3358534</v>
      </c>
      <c r="E58" s="8">
        <v>15</v>
      </c>
      <c r="F58" s="22">
        <f>1909985 +146523</f>
        <v>2056508</v>
      </c>
      <c r="G58" s="18"/>
    </row>
    <row r="59" spans="1:7" ht="24" customHeight="1">
      <c r="A59" s="7">
        <v>58</v>
      </c>
      <c r="B59" s="33"/>
      <c r="C59" s="8" t="s">
        <v>74</v>
      </c>
      <c r="D59" s="11">
        <v>3048217</v>
      </c>
      <c r="E59" s="8">
        <v>15</v>
      </c>
      <c r="F59" s="22">
        <f>1486278+140466</f>
        <v>1626744</v>
      </c>
      <c r="G59" s="18"/>
    </row>
    <row r="60" spans="1:7" ht="24" customHeight="1">
      <c r="A60" s="7">
        <v>59</v>
      </c>
      <c r="B60" s="33"/>
      <c r="C60" s="8" t="s">
        <v>76</v>
      </c>
      <c r="D60" s="11">
        <v>1607700</v>
      </c>
      <c r="E60" s="8">
        <v>15</v>
      </c>
      <c r="F60" s="22">
        <f>105323+1186819</f>
        <v>1292142</v>
      </c>
      <c r="G60" s="18"/>
    </row>
    <row r="61" spans="1:7" ht="24" customHeight="1">
      <c r="A61" s="7">
        <v>60</v>
      </c>
      <c r="B61" s="8" t="s">
        <v>77</v>
      </c>
      <c r="C61" s="8" t="s">
        <v>77</v>
      </c>
      <c r="D61" s="11">
        <v>5989283</v>
      </c>
      <c r="E61" s="8">
        <v>15</v>
      </c>
      <c r="F61" s="22">
        <f xml:space="preserve"> 3776702+304338</f>
        <v>4081040</v>
      </c>
      <c r="G61" s="18"/>
    </row>
    <row r="62" spans="1:7" ht="24" customHeight="1">
      <c r="A62" s="7">
        <v>61</v>
      </c>
      <c r="B62" s="33" t="s">
        <v>78</v>
      </c>
      <c r="C62" s="8" t="s">
        <v>79</v>
      </c>
      <c r="D62" s="11">
        <v>3096441</v>
      </c>
      <c r="E62" s="8">
        <v>15</v>
      </c>
      <c r="F62" s="22">
        <f>1206633 +130696</f>
        <v>1337329</v>
      </c>
      <c r="G62" s="18"/>
    </row>
    <row r="63" spans="1:7" ht="24" customHeight="1">
      <c r="A63" s="7">
        <v>62</v>
      </c>
      <c r="B63" s="33"/>
      <c r="C63" s="8" t="s">
        <v>80</v>
      </c>
      <c r="D63" s="11">
        <v>1021689</v>
      </c>
      <c r="E63" s="8">
        <v>15</v>
      </c>
      <c r="F63" s="22">
        <f>1054952 +108774</f>
        <v>1163726</v>
      </c>
      <c r="G63" s="18"/>
    </row>
    <row r="64" spans="1:7" ht="24" customHeight="1">
      <c r="A64" s="7">
        <v>63</v>
      </c>
      <c r="B64" s="33"/>
      <c r="C64" s="8" t="s">
        <v>81</v>
      </c>
      <c r="D64" s="11">
        <v>630528</v>
      </c>
      <c r="E64" s="8">
        <v>15</v>
      </c>
      <c r="F64" s="22">
        <f>374109 +52062</f>
        <v>426171</v>
      </c>
      <c r="G64" s="18"/>
    </row>
    <row r="65" spans="1:7" ht="24" customHeight="1">
      <c r="A65" s="7">
        <v>64</v>
      </c>
      <c r="B65" s="33"/>
      <c r="C65" s="8" t="s">
        <v>82</v>
      </c>
      <c r="D65" s="11">
        <v>4255145</v>
      </c>
      <c r="E65" s="8">
        <v>15</v>
      </c>
      <c r="F65" s="22">
        <f>1357405 +143543</f>
        <v>1500948</v>
      </c>
      <c r="G65" s="18"/>
    </row>
    <row r="66" spans="1:7" ht="24" customHeight="1">
      <c r="A66" s="7">
        <v>65</v>
      </c>
      <c r="B66" s="33"/>
      <c r="C66" s="8" t="s">
        <v>83</v>
      </c>
      <c r="D66" s="11">
        <v>5403430</v>
      </c>
      <c r="E66" s="8">
        <v>15</v>
      </c>
      <c r="F66" s="22">
        <f>2039193 +264575</f>
        <v>2303768</v>
      </c>
      <c r="G66" s="18"/>
    </row>
    <row r="67" spans="1:7" ht="24" customHeight="1">
      <c r="A67" s="7">
        <v>66</v>
      </c>
      <c r="B67" s="33" t="s">
        <v>86</v>
      </c>
      <c r="C67" s="8" t="s">
        <v>87</v>
      </c>
      <c r="D67" s="11">
        <v>2920421</v>
      </c>
      <c r="E67" s="8">
        <v>15</v>
      </c>
      <c r="F67" s="22">
        <f>1621964 +151543</f>
        <v>1773507</v>
      </c>
      <c r="G67" s="18"/>
    </row>
    <row r="68" spans="1:7" ht="24" customHeight="1">
      <c r="A68" s="7">
        <v>67</v>
      </c>
      <c r="B68" s="33"/>
      <c r="C68" s="8" t="s">
        <v>88</v>
      </c>
      <c r="D68" s="11">
        <v>1791671</v>
      </c>
      <c r="E68" s="8">
        <v>15</v>
      </c>
      <c r="F68" s="22">
        <f>1094087 +78434</f>
        <v>1172521</v>
      </c>
      <c r="G68" s="18"/>
    </row>
    <row r="69" spans="1:7" ht="24" customHeight="1">
      <c r="A69" s="7">
        <v>68</v>
      </c>
      <c r="B69" s="33"/>
      <c r="C69" s="8" t="s">
        <v>86</v>
      </c>
      <c r="D69" s="11">
        <v>2045269</v>
      </c>
      <c r="E69" s="8">
        <v>15</v>
      </c>
      <c r="F69" s="22">
        <f>2316289 +131271</f>
        <v>2447560</v>
      </c>
      <c r="G69" s="18"/>
    </row>
    <row r="70" spans="1:7" ht="24" customHeight="1">
      <c r="A70" s="7">
        <v>69</v>
      </c>
      <c r="B70" s="33" t="s">
        <v>89</v>
      </c>
      <c r="C70" s="8" t="s">
        <v>90</v>
      </c>
      <c r="D70" s="11">
        <v>1476520</v>
      </c>
      <c r="E70" s="8">
        <v>15</v>
      </c>
      <c r="F70" s="22">
        <f>977019 +95950</f>
        <v>1072969</v>
      </c>
      <c r="G70" s="18"/>
    </row>
    <row r="71" spans="1:7" ht="24" customHeight="1">
      <c r="A71" s="7">
        <v>70</v>
      </c>
      <c r="B71" s="33"/>
      <c r="C71" s="8" t="s">
        <v>89</v>
      </c>
      <c r="D71" s="11">
        <v>5933540</v>
      </c>
      <c r="E71" s="8">
        <v>15</v>
      </c>
      <c r="F71" s="22">
        <f>4034834 +424343</f>
        <v>4459177</v>
      </c>
      <c r="G71" s="18"/>
    </row>
    <row r="72" spans="1:7" ht="24" customHeight="1">
      <c r="A72" s="7">
        <v>71</v>
      </c>
      <c r="B72" s="8" t="s">
        <v>92</v>
      </c>
      <c r="C72" s="8" t="s">
        <v>92</v>
      </c>
      <c r="D72" s="11">
        <v>25473182</v>
      </c>
      <c r="E72" s="8">
        <v>15</v>
      </c>
      <c r="F72" s="22">
        <f>9163940 +736666</f>
        <v>9900606</v>
      </c>
      <c r="G72" s="18"/>
    </row>
    <row r="73" spans="1:7" ht="24" customHeight="1">
      <c r="A73" s="7">
        <v>72</v>
      </c>
      <c r="B73" s="8" t="s">
        <v>93</v>
      </c>
      <c r="C73" s="8" t="s">
        <v>93</v>
      </c>
      <c r="D73" s="11">
        <v>5986761</v>
      </c>
      <c r="E73" s="8">
        <v>15</v>
      </c>
      <c r="F73" s="22">
        <f>3322605 +376524</f>
        <v>3699129</v>
      </c>
      <c r="G73" s="18"/>
    </row>
    <row r="74" spans="1:7" ht="24" customHeight="1">
      <c r="A74" s="7">
        <v>73</v>
      </c>
      <c r="B74" s="8" t="s">
        <v>94</v>
      </c>
      <c r="C74" s="8" t="s">
        <v>95</v>
      </c>
      <c r="D74" s="11">
        <v>12605327</v>
      </c>
      <c r="E74" s="8">
        <v>15</v>
      </c>
      <c r="F74" s="22">
        <f xml:space="preserve"> 2700782+223539</f>
        <v>2924321</v>
      </c>
      <c r="G74" s="18"/>
    </row>
    <row r="75" spans="1:7" ht="24" customHeight="1">
      <c r="A75" s="7">
        <v>74</v>
      </c>
      <c r="B75" s="8" t="s">
        <v>96</v>
      </c>
      <c r="C75" s="8" t="s">
        <v>97</v>
      </c>
      <c r="D75" s="11">
        <v>14076495</v>
      </c>
      <c r="E75" s="8">
        <v>15</v>
      </c>
      <c r="F75" s="22">
        <f>3141896 +304234</f>
        <v>3446130</v>
      </c>
      <c r="G75" s="18"/>
    </row>
    <row r="76" spans="1:7" ht="24" customHeight="1" thickBot="1">
      <c r="A76" s="2">
        <v>75</v>
      </c>
      <c r="B76" s="3" t="s">
        <v>98</v>
      </c>
      <c r="C76" s="3" t="s">
        <v>98</v>
      </c>
      <c r="D76" s="23">
        <v>4653591</v>
      </c>
      <c r="E76" s="3">
        <v>15</v>
      </c>
      <c r="F76" s="24">
        <f>4929789 +586478</f>
        <v>5516267</v>
      </c>
      <c r="G76" s="19"/>
    </row>
    <row r="77" spans="1:7" ht="24" customHeight="1" thickBot="1">
      <c r="A77" s="29" t="s">
        <v>100</v>
      </c>
      <c r="B77" s="30"/>
      <c r="C77" s="30"/>
      <c r="D77" s="25">
        <f>SUM(D2:D76)</f>
        <v>384650572</v>
      </c>
      <c r="E77" s="31">
        <f>SUM(F2:F76)</f>
        <v>178728892</v>
      </c>
      <c r="F77" s="32"/>
    </row>
    <row r="78" spans="1:7" ht="24" customHeight="1"/>
    <row r="79" spans="1:7" ht="24" customHeight="1"/>
    <row r="80" spans="1:7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</sheetData>
  <mergeCells count="20">
    <mergeCell ref="B20:B22"/>
    <mergeCell ref="B5:B9"/>
    <mergeCell ref="B10:B12"/>
    <mergeCell ref="B13:B14"/>
    <mergeCell ref="B15:B17"/>
    <mergeCell ref="B18:B19"/>
    <mergeCell ref="A77:C77"/>
    <mergeCell ref="E77:F77"/>
    <mergeCell ref="B26:B34"/>
    <mergeCell ref="B35:B36"/>
    <mergeCell ref="B23:B25"/>
    <mergeCell ref="B62:B66"/>
    <mergeCell ref="B53:B54"/>
    <mergeCell ref="B67:B69"/>
    <mergeCell ref="B70:B71"/>
    <mergeCell ref="B37:B39"/>
    <mergeCell ref="B40:B45"/>
    <mergeCell ref="B46:B47"/>
    <mergeCell ref="B49:B52"/>
    <mergeCell ref="B55:B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2025-05-07T06:49:56Z</dcterms:modified>
</cp:coreProperties>
</file>